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 activeTab="1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" i="2" l="1"/>
  <c r="L5" i="2"/>
  <c r="L6" i="2"/>
  <c r="L7" i="2"/>
  <c r="L8" i="2"/>
  <c r="L9" i="2"/>
  <c r="L10" i="2"/>
  <c r="L3" i="2"/>
  <c r="L2" i="2"/>
  <c r="I14" i="2"/>
  <c r="J14" i="2"/>
  <c r="K14" i="2"/>
  <c r="H14" i="2"/>
  <c r="J13" i="2"/>
  <c r="K13" i="2" s="1"/>
  <c r="I13" i="2"/>
  <c r="H13" i="2"/>
  <c r="K11" i="2" l="1"/>
  <c r="J11" i="2"/>
  <c r="I12" i="2"/>
  <c r="I11" i="2"/>
  <c r="H12" i="2"/>
  <c r="H11" i="2"/>
  <c r="G11" i="2"/>
  <c r="F11" i="2"/>
  <c r="F10" i="2"/>
  <c r="G10" i="2" s="1"/>
  <c r="H10" i="2" s="1"/>
  <c r="F9" i="2"/>
  <c r="G9" i="2" s="1"/>
  <c r="H9" i="2" s="1"/>
  <c r="F8" i="2"/>
  <c r="G8" i="2" s="1"/>
  <c r="H8" i="2" s="1"/>
  <c r="F7" i="2"/>
  <c r="G7" i="2" s="1"/>
  <c r="F6" i="2"/>
  <c r="G6" i="2" s="1"/>
  <c r="H6" i="2" s="1"/>
  <c r="G5" i="2"/>
  <c r="I5" i="2" s="1"/>
  <c r="F5" i="2"/>
  <c r="F4" i="2"/>
  <c r="G4" i="2" s="1"/>
  <c r="H4" i="2" s="1"/>
  <c r="G3" i="2"/>
  <c r="F3" i="2"/>
  <c r="J12" i="2" l="1"/>
  <c r="K12" i="2" s="1"/>
  <c r="H3" i="2"/>
  <c r="H5" i="2"/>
  <c r="J5" i="2" s="1"/>
  <c r="K5" i="2" s="1"/>
  <c r="H7" i="2"/>
  <c r="I4" i="2"/>
  <c r="J4" i="2"/>
  <c r="J3" i="2"/>
  <c r="I3" i="2"/>
  <c r="I6" i="2"/>
  <c r="J6" i="2"/>
  <c r="J7" i="2"/>
  <c r="I7" i="2"/>
  <c r="J10" i="2"/>
  <c r="I10" i="2"/>
  <c r="J9" i="2"/>
  <c r="I9" i="2"/>
  <c r="I8" i="2"/>
  <c r="J8" i="2"/>
  <c r="F2" i="2"/>
  <c r="D15" i="1"/>
  <c r="D12" i="1"/>
  <c r="F11" i="1"/>
  <c r="F7" i="1"/>
  <c r="C2" i="1"/>
  <c r="C3" i="1"/>
  <c r="K7" i="2" l="1"/>
  <c r="K9" i="2"/>
  <c r="K8" i="2"/>
  <c r="K4" i="2"/>
  <c r="K3" i="2"/>
  <c r="K6" i="2"/>
  <c r="K10" i="2"/>
  <c r="G2" i="2"/>
  <c r="H2" i="2" s="1"/>
  <c r="I2" i="2" l="1"/>
  <c r="J2" i="2"/>
  <c r="K2" i="2" s="1"/>
</calcChain>
</file>

<file path=xl/sharedStrings.xml><?xml version="1.0" encoding="utf-8"?>
<sst xmlns="http://schemas.openxmlformats.org/spreadsheetml/2006/main" count="37" uniqueCount="27">
  <si>
    <t>CANTIDAD</t>
  </si>
  <si>
    <t>V/UNITARIO</t>
  </si>
  <si>
    <t>TOTAL</t>
  </si>
  <si>
    <t xml:space="preserve">CLIENTE </t>
  </si>
  <si>
    <t>PRODUCTO</t>
  </si>
  <si>
    <t>V/BRUTO</t>
  </si>
  <si>
    <t>DESCUENTO</t>
  </si>
  <si>
    <t>SUBTOTAL</t>
  </si>
  <si>
    <t xml:space="preserve">IVA </t>
  </si>
  <si>
    <t>NETO A PAGAR</t>
  </si>
  <si>
    <t>FACTURA</t>
  </si>
  <si>
    <t>ACEB</t>
  </si>
  <si>
    <t>ELECTROSTAR</t>
  </si>
  <si>
    <t>TV LCD</t>
  </si>
  <si>
    <t>LICUADORA</t>
  </si>
  <si>
    <t>JUEGO DE  BATERIAS</t>
  </si>
  <si>
    <t xml:space="preserve">CUBIERTOS </t>
  </si>
  <si>
    <t>VATIDORA</t>
  </si>
  <si>
    <t>NEVERAS</t>
  </si>
  <si>
    <t>LAVADORAS</t>
  </si>
  <si>
    <t>descueto 5%</t>
  </si>
  <si>
    <t>IVA 16%</t>
  </si>
  <si>
    <t>RETTUENTE2,5%</t>
  </si>
  <si>
    <t>ESTUFAS</t>
  </si>
  <si>
    <t>VAJILLAS</t>
  </si>
  <si>
    <t>RET/FUENTE</t>
  </si>
  <si>
    <t>RECIBO DE CAJA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</si>
</sst>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1" xfId="0" applyBorder="1"/>
    <xf numFmtId="0" fontId="0" fillId="0" borderId="2" xfId="0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0" fillId="0" borderId="1" xfId="1" applyFont="1" applyBorder="1"/>
    <xf numFmtId="164" fontId="0" fillId="0" borderId="1" xfId="0" applyNumberFormat="1" applyBorder="1"/>
    <xf numFmtId="43" fontId="0" fillId="0" borderId="1" xfId="0" applyNumberFormat="1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center"/>
    </xf>
    <xf numFmtId="164" fontId="0" fillId="0" borderId="8" xfId="1" applyFont="1" applyBorder="1"/>
    <xf numFmtId="43" fontId="0" fillId="0" borderId="8" xfId="0" applyNumberFormat="1" applyBorder="1"/>
    <xf numFmtId="164" fontId="0" fillId="0" borderId="2" xfId="1" applyFont="1" applyBorder="1"/>
    <xf numFmtId="0" fontId="0" fillId="0" borderId="3" xfId="0" applyBorder="1"/>
    <xf numFmtId="0" fontId="3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4" xfId="1" applyFont="1" applyBorder="1"/>
    <xf numFmtId="164" fontId="2" fillId="0" borderId="4" xfId="1" applyFont="1" applyBorder="1"/>
    <xf numFmtId="164" fontId="2" fillId="0" borderId="5" xfId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D12" sqref="D12"/>
    </sheetView>
  </sheetViews>
  <sheetFormatPr baseColWidth="10" defaultRowHeight="15" x14ac:dyDescent="0.25"/>
  <sheetData>
    <row r="1" spans="1:6" ht="26.25" customHeight="1" thickBot="1" x14ac:dyDescent="0.3">
      <c r="A1" s="3" t="s">
        <v>0</v>
      </c>
      <c r="B1" s="4" t="s">
        <v>1</v>
      </c>
      <c r="C1" s="5" t="s">
        <v>2</v>
      </c>
    </row>
    <row r="2" spans="1:6" x14ac:dyDescent="0.25">
      <c r="A2" s="2">
        <v>20</v>
      </c>
      <c r="B2" s="2">
        <v>2000</v>
      </c>
      <c r="C2" s="2">
        <f>A2*B2</f>
        <v>40000</v>
      </c>
    </row>
    <row r="3" spans="1:6" x14ac:dyDescent="0.25">
      <c r="A3" s="1">
        <v>40</v>
      </c>
      <c r="B3" s="1">
        <v>2000</v>
      </c>
      <c r="C3" s="2">
        <f>+A3*B3</f>
        <v>80000</v>
      </c>
    </row>
    <row r="4" spans="1:6" x14ac:dyDescent="0.25">
      <c r="A4" s="1"/>
      <c r="B4" s="1"/>
      <c r="C4" s="1"/>
    </row>
    <row r="5" spans="1:6" x14ac:dyDescent="0.25">
      <c r="A5" s="1"/>
      <c r="B5" s="1"/>
      <c r="C5" s="1"/>
    </row>
    <row r="6" spans="1:6" x14ac:dyDescent="0.25">
      <c r="A6" s="1"/>
      <c r="B6" s="1"/>
      <c r="C6" s="1"/>
    </row>
    <row r="7" spans="1:6" x14ac:dyDescent="0.25">
      <c r="F7">
        <f>2000000/30</f>
        <v>66666.666666666672</v>
      </c>
    </row>
    <row r="11" spans="1:6" x14ac:dyDescent="0.25">
      <c r="F11">
        <f>(2000000/30)</f>
        <v>66666.666666666672</v>
      </c>
    </row>
    <row r="12" spans="1:6" x14ac:dyDescent="0.25">
      <c r="D12">
        <f>2^2+3*4</f>
        <v>16</v>
      </c>
    </row>
    <row r="15" spans="1:6" x14ac:dyDescent="0.25">
      <c r="D15">
        <f>2^(2+3)*4</f>
        <v>128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6"/>
  <sheetViews>
    <sheetView tabSelected="1" topLeftCell="B1" workbookViewId="0">
      <selection activeCell="H16" sqref="H16"/>
    </sheetView>
  </sheetViews>
  <sheetFormatPr baseColWidth="10" defaultRowHeight="15" x14ac:dyDescent="0.25"/>
  <cols>
    <col min="1" max="1" width="9.85546875" customWidth="1"/>
    <col min="2" max="2" width="16.28515625" customWidth="1"/>
    <col min="3" max="3" width="18.28515625" customWidth="1"/>
    <col min="5" max="5" width="14" customWidth="1"/>
    <col min="6" max="6" width="15.5703125" customWidth="1"/>
    <col min="7" max="7" width="13" bestFit="1" customWidth="1"/>
    <col min="8" max="8" width="14.5703125" bestFit="1" customWidth="1"/>
    <col min="9" max="9" width="17.85546875" customWidth="1"/>
    <col min="10" max="10" width="18.140625" customWidth="1"/>
    <col min="11" max="11" width="17.5703125" customWidth="1"/>
    <col min="12" max="12" width="21.140625" customWidth="1"/>
    <col min="13" max="13" width="14.42578125" customWidth="1"/>
  </cols>
  <sheetData>
    <row r="1" spans="1:13" ht="49.5" customHeight="1" x14ac:dyDescent="0.25">
      <c r="A1" s="10" t="s">
        <v>10</v>
      </c>
      <c r="B1" s="10" t="s">
        <v>3</v>
      </c>
      <c r="C1" s="10" t="s">
        <v>4</v>
      </c>
      <c r="D1" s="10" t="s">
        <v>0</v>
      </c>
      <c r="E1" s="10" t="s">
        <v>1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25</v>
      </c>
      <c r="K1" s="10" t="s">
        <v>9</v>
      </c>
      <c r="L1" s="11" t="s">
        <v>26</v>
      </c>
    </row>
    <row r="2" spans="1:13" ht="16.5" customHeight="1" x14ac:dyDescent="0.25">
      <c r="A2" s="9">
        <v>1</v>
      </c>
      <c r="B2" s="1" t="s">
        <v>11</v>
      </c>
      <c r="C2" s="1" t="s">
        <v>23</v>
      </c>
      <c r="D2" s="9">
        <v>3</v>
      </c>
      <c r="E2" s="6">
        <v>750000</v>
      </c>
      <c r="F2" s="6">
        <f>D2*E2</f>
        <v>2250000</v>
      </c>
      <c r="G2" s="6">
        <f>F2*5%</f>
        <v>112500</v>
      </c>
      <c r="H2" s="7">
        <f>F2-G2</f>
        <v>2137500</v>
      </c>
      <c r="I2" s="6">
        <f>H2*16%</f>
        <v>342000</v>
      </c>
      <c r="J2" s="7">
        <f>H2*2.5%</f>
        <v>53437.5</v>
      </c>
      <c r="K2" s="7">
        <f>H2+I2-J2</f>
        <v>2426062.5</v>
      </c>
      <c r="L2" s="7">
        <f>IF(K2&gt;500000,K2*50%,K2*25%)</f>
        <v>1213031.25</v>
      </c>
    </row>
    <row r="3" spans="1:13" x14ac:dyDescent="0.25">
      <c r="A3" s="9">
        <v>2</v>
      </c>
      <c r="B3" s="1" t="s">
        <v>12</v>
      </c>
      <c r="C3" s="1" t="s">
        <v>13</v>
      </c>
      <c r="D3" s="9">
        <v>5</v>
      </c>
      <c r="E3" s="6">
        <v>900000</v>
      </c>
      <c r="F3" s="8">
        <f t="shared" ref="F3:F10" si="0">+D3*E3</f>
        <v>4500000</v>
      </c>
      <c r="G3" s="8">
        <f>F3*5%</f>
        <v>225000</v>
      </c>
      <c r="H3" s="8">
        <f>F3-G3</f>
        <v>4275000</v>
      </c>
      <c r="I3" s="6">
        <f>+H3*16%</f>
        <v>684000</v>
      </c>
      <c r="J3" s="6">
        <f t="shared" ref="J3:J12" si="1">+H3*2.5%</f>
        <v>106875</v>
      </c>
      <c r="K3" s="8">
        <f t="shared" ref="K3:K13" si="2">+H3+I3-J3</f>
        <v>4852125</v>
      </c>
      <c r="L3" s="7">
        <f>IF(K3&gt;500000,K3*50%,K3*25%)</f>
        <v>2426062.5</v>
      </c>
    </row>
    <row r="4" spans="1:13" x14ac:dyDescent="0.25">
      <c r="A4" s="9">
        <v>3</v>
      </c>
      <c r="B4" s="1" t="s">
        <v>12</v>
      </c>
      <c r="C4" s="1" t="s">
        <v>14</v>
      </c>
      <c r="D4" s="9">
        <v>7</v>
      </c>
      <c r="E4" s="6">
        <v>85000</v>
      </c>
      <c r="F4" s="8">
        <f t="shared" si="0"/>
        <v>595000</v>
      </c>
      <c r="G4" s="8">
        <f t="shared" ref="G4:G10" si="3">+F4*5%</f>
        <v>29750</v>
      </c>
      <c r="H4" s="8">
        <f t="shared" ref="H4:H10" si="4">+F4-G4</f>
        <v>565250</v>
      </c>
      <c r="I4" s="8">
        <f>+H4*16%</f>
        <v>90440</v>
      </c>
      <c r="J4" s="8">
        <f t="shared" si="1"/>
        <v>14131.25</v>
      </c>
      <c r="K4" s="8">
        <f t="shared" si="2"/>
        <v>641558.75</v>
      </c>
      <c r="L4" s="7">
        <f t="shared" ref="L4:L10" si="5">IF(K4&gt;500000,K4*50%,K4*25%)</f>
        <v>320779.375</v>
      </c>
    </row>
    <row r="5" spans="1:13" x14ac:dyDescent="0.25">
      <c r="A5" s="9">
        <v>4</v>
      </c>
      <c r="B5" s="1" t="s">
        <v>12</v>
      </c>
      <c r="C5" s="1" t="s">
        <v>15</v>
      </c>
      <c r="D5" s="9">
        <v>4</v>
      </c>
      <c r="E5" s="6">
        <v>150000</v>
      </c>
      <c r="F5" s="8">
        <f t="shared" si="0"/>
        <v>600000</v>
      </c>
      <c r="G5" s="8">
        <f t="shared" si="3"/>
        <v>30000</v>
      </c>
      <c r="H5" s="8">
        <f t="shared" si="4"/>
        <v>570000</v>
      </c>
      <c r="I5" s="8">
        <f>+G5*16%</f>
        <v>4800</v>
      </c>
      <c r="J5" s="8">
        <f t="shared" si="1"/>
        <v>14250</v>
      </c>
      <c r="K5" s="8">
        <f t="shared" si="2"/>
        <v>560550</v>
      </c>
      <c r="L5" s="7">
        <f t="shared" si="5"/>
        <v>280275</v>
      </c>
    </row>
    <row r="6" spans="1:13" x14ac:dyDescent="0.25">
      <c r="A6" s="9">
        <v>5</v>
      </c>
      <c r="B6" s="1" t="s">
        <v>12</v>
      </c>
      <c r="C6" s="1" t="s">
        <v>16</v>
      </c>
      <c r="D6" s="9">
        <v>6</v>
      </c>
      <c r="E6" s="6">
        <v>60000</v>
      </c>
      <c r="F6" s="8">
        <f t="shared" si="0"/>
        <v>360000</v>
      </c>
      <c r="G6" s="8">
        <f t="shared" si="3"/>
        <v>18000</v>
      </c>
      <c r="H6" s="8">
        <f t="shared" si="4"/>
        <v>342000</v>
      </c>
      <c r="I6" s="8">
        <f>+H6*16%</f>
        <v>54720</v>
      </c>
      <c r="J6" s="8">
        <f t="shared" si="1"/>
        <v>8550</v>
      </c>
      <c r="K6" s="8">
        <f t="shared" si="2"/>
        <v>388170</v>
      </c>
      <c r="L6" s="7">
        <f t="shared" si="5"/>
        <v>97042.5</v>
      </c>
    </row>
    <row r="7" spans="1:13" x14ac:dyDescent="0.25">
      <c r="A7" s="9">
        <v>6</v>
      </c>
      <c r="B7" s="1" t="s">
        <v>12</v>
      </c>
      <c r="C7" s="1" t="s">
        <v>17</v>
      </c>
      <c r="D7" s="9">
        <v>10</v>
      </c>
      <c r="E7" s="6">
        <v>50000</v>
      </c>
      <c r="F7" s="8">
        <f t="shared" si="0"/>
        <v>500000</v>
      </c>
      <c r="G7" s="8">
        <f t="shared" si="3"/>
        <v>25000</v>
      </c>
      <c r="H7" s="8">
        <f t="shared" si="4"/>
        <v>475000</v>
      </c>
      <c r="I7" s="8">
        <f>+H7*16%</f>
        <v>76000</v>
      </c>
      <c r="J7" s="8">
        <f t="shared" si="1"/>
        <v>11875</v>
      </c>
      <c r="K7" s="8">
        <f t="shared" si="2"/>
        <v>539125</v>
      </c>
      <c r="L7" s="7">
        <f t="shared" si="5"/>
        <v>269562.5</v>
      </c>
    </row>
    <row r="8" spans="1:13" x14ac:dyDescent="0.25">
      <c r="A8" s="9">
        <v>7</v>
      </c>
      <c r="B8" s="1" t="s">
        <v>12</v>
      </c>
      <c r="C8" s="1" t="s">
        <v>24</v>
      </c>
      <c r="D8" s="9">
        <v>12</v>
      </c>
      <c r="E8" s="6">
        <v>200000</v>
      </c>
      <c r="F8" s="8">
        <f t="shared" si="0"/>
        <v>2400000</v>
      </c>
      <c r="G8" s="8">
        <f t="shared" si="3"/>
        <v>120000</v>
      </c>
      <c r="H8" s="8">
        <f t="shared" si="4"/>
        <v>2280000</v>
      </c>
      <c r="I8" s="8">
        <f>+H8*16%</f>
        <v>364800</v>
      </c>
      <c r="J8" s="8">
        <f t="shared" si="1"/>
        <v>57000</v>
      </c>
      <c r="K8" s="8">
        <f t="shared" si="2"/>
        <v>2587800</v>
      </c>
      <c r="L8" s="7">
        <f t="shared" si="5"/>
        <v>1293900</v>
      </c>
    </row>
    <row r="9" spans="1:13" x14ac:dyDescent="0.25">
      <c r="A9" s="9">
        <v>8</v>
      </c>
      <c r="B9" s="1" t="s">
        <v>12</v>
      </c>
      <c r="C9" s="1" t="s">
        <v>18</v>
      </c>
      <c r="D9" s="9">
        <v>3</v>
      </c>
      <c r="E9" s="6">
        <v>880000</v>
      </c>
      <c r="F9" s="8">
        <f t="shared" si="0"/>
        <v>2640000</v>
      </c>
      <c r="G9" s="8">
        <f t="shared" si="3"/>
        <v>132000</v>
      </c>
      <c r="H9" s="8">
        <f t="shared" si="4"/>
        <v>2508000</v>
      </c>
      <c r="I9" s="8">
        <f>+H9*16%</f>
        <v>401280</v>
      </c>
      <c r="J9" s="8">
        <f t="shared" si="1"/>
        <v>62700</v>
      </c>
      <c r="K9" s="8">
        <f t="shared" si="2"/>
        <v>2846580</v>
      </c>
      <c r="L9" s="7">
        <f t="shared" si="5"/>
        <v>1423290</v>
      </c>
    </row>
    <row r="10" spans="1:13" ht="15.75" thickBot="1" x14ac:dyDescent="0.3">
      <c r="A10" s="9">
        <v>9</v>
      </c>
      <c r="B10" s="13" t="s">
        <v>12</v>
      </c>
      <c r="C10" s="13" t="s">
        <v>19</v>
      </c>
      <c r="D10" s="14">
        <v>4</v>
      </c>
      <c r="E10" s="15">
        <v>780000</v>
      </c>
      <c r="F10" s="16">
        <f t="shared" si="0"/>
        <v>3120000</v>
      </c>
      <c r="G10" s="16">
        <f t="shared" si="3"/>
        <v>156000</v>
      </c>
      <c r="H10" s="16">
        <f t="shared" si="4"/>
        <v>2964000</v>
      </c>
      <c r="I10" s="16">
        <f>+H10*16%</f>
        <v>474240</v>
      </c>
      <c r="J10" s="16">
        <f t="shared" si="1"/>
        <v>74100</v>
      </c>
      <c r="K10" s="16">
        <f t="shared" si="2"/>
        <v>3364140</v>
      </c>
      <c r="L10" s="7">
        <f t="shared" si="5"/>
        <v>1682070</v>
      </c>
    </row>
    <row r="11" spans="1:13" ht="30" customHeight="1" thickBot="1" x14ac:dyDescent="0.4">
      <c r="A11" s="12"/>
      <c r="B11" s="18"/>
      <c r="C11" s="19" t="s">
        <v>2</v>
      </c>
      <c r="D11" s="20"/>
      <c r="E11" s="21"/>
      <c r="F11" s="22">
        <f t="shared" ref="F11:K11" si="6">SUM(F2:F9)</f>
        <v>13845000</v>
      </c>
      <c r="G11" s="22">
        <f t="shared" si="6"/>
        <v>692250</v>
      </c>
      <c r="H11" s="22">
        <f t="shared" si="6"/>
        <v>13152750</v>
      </c>
      <c r="I11" s="22">
        <f t="shared" si="6"/>
        <v>2018040</v>
      </c>
      <c r="J11" s="22">
        <f t="shared" si="6"/>
        <v>328818.75</v>
      </c>
      <c r="K11" s="23">
        <f t="shared" si="6"/>
        <v>14841971.25</v>
      </c>
      <c r="L11" s="7"/>
    </row>
    <row r="12" spans="1:13" x14ac:dyDescent="0.25">
      <c r="A12" s="6"/>
      <c r="B12" s="17"/>
      <c r="C12" s="17"/>
      <c r="D12" s="17"/>
      <c r="E12" s="17"/>
      <c r="F12" s="17"/>
      <c r="H12" s="17">
        <f>MAX(H2:H11)</f>
        <v>13152750</v>
      </c>
      <c r="I12" s="17">
        <f>MAX(I2:I10)</f>
        <v>684000</v>
      </c>
      <c r="J12" s="17">
        <f t="shared" si="1"/>
        <v>328818.75</v>
      </c>
      <c r="K12" s="17">
        <f t="shared" si="2"/>
        <v>13507931.25</v>
      </c>
      <c r="L12" s="7"/>
    </row>
    <row r="13" spans="1:13" x14ac:dyDescent="0.25">
      <c r="A13" s="6"/>
      <c r="B13" s="6"/>
      <c r="C13" s="6"/>
      <c r="D13" s="6"/>
      <c r="E13" s="6"/>
      <c r="F13" s="6"/>
      <c r="G13" s="6"/>
      <c r="H13" s="6">
        <f>MIN(H2:H9)</f>
        <v>342000</v>
      </c>
      <c r="I13" s="6">
        <f>MIN(I2:I9)</f>
        <v>4800</v>
      </c>
      <c r="J13" s="6">
        <f>MIN(J2:J9)</f>
        <v>8550</v>
      </c>
      <c r="K13" s="6">
        <f t="shared" si="2"/>
        <v>338250</v>
      </c>
      <c r="L13" s="7"/>
    </row>
    <row r="14" spans="1:13" x14ac:dyDescent="0.25">
      <c r="A14" s="6"/>
      <c r="B14" s="6"/>
      <c r="C14" s="6"/>
      <c r="D14" s="6"/>
      <c r="E14" s="6"/>
      <c r="F14" s="6"/>
      <c r="G14" s="6"/>
      <c r="H14" s="6">
        <f>AVERAGE(H2:H9)</f>
        <v>1644093.75</v>
      </c>
      <c r="I14" s="6">
        <f t="shared" ref="I14:K14" si="7">AVERAGE(I2:I9)</f>
        <v>252255</v>
      </c>
      <c r="J14" s="6">
        <f t="shared" si="7"/>
        <v>41102.34375</v>
      </c>
      <c r="K14" s="6">
        <f t="shared" si="7"/>
        <v>1855246.40625</v>
      </c>
      <c r="L14" s="7"/>
      <c r="M14" t="s">
        <v>20</v>
      </c>
    </row>
    <row r="15" spans="1:13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7"/>
      <c r="M15" t="s">
        <v>21</v>
      </c>
    </row>
    <row r="16" spans="1:13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7"/>
      <c r="M16" t="s">
        <v>22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01054-15</dc:creator>
  <cp:lastModifiedBy>Video</cp:lastModifiedBy>
  <dcterms:created xsi:type="dcterms:W3CDTF">2014-04-30T23:21:49Z</dcterms:created>
  <dcterms:modified xsi:type="dcterms:W3CDTF">2014-05-09T20:11:23Z</dcterms:modified>
</cp:coreProperties>
</file>